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skagit\dept\Commissioners\Personnel\CALC\2026 Salary Schedule\2026 Website\"/>
    </mc:Choice>
  </mc:AlternateContent>
  <xr:revisionPtr revIDLastSave="0" documentId="13_ncr:1_{A99ED59C-7F8B-4646-B616-CF048015BAF5}" xr6:coauthVersionLast="47" xr6:coauthVersionMax="47" xr10:uidLastSave="{00000000-0000-0000-0000-000000000000}"/>
  <bookViews>
    <workbookView xWindow="3060" yWindow="135" windowWidth="25740" windowHeight="15330" xr2:uid="{220CA661-B048-4425-B9B1-B0EBD9C9765E}"/>
  </bookViews>
  <sheets>
    <sheet name="1.2026" sheetId="1" r:id="rId1"/>
  </sheets>
  <externalReferences>
    <externalReference r:id="rId2"/>
  </externalReferences>
  <definedNames>
    <definedName name="_1_97SALARY" localSheetId="0">#REF!</definedName>
    <definedName name="_1_97SALARY">#REF!</definedName>
    <definedName name="_xlnm.Print_Area" localSheetId="0">'1.2026'!$A$1:$F$52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J18" i="1" s="1"/>
  <c r="L18" i="1" s="1"/>
  <c r="K18" i="1"/>
  <c r="H24" i="1"/>
  <c r="I24" i="1"/>
  <c r="J24" i="1"/>
  <c r="K24" i="1"/>
  <c r="L24" i="1"/>
  <c r="C24" i="1" s="1"/>
  <c r="H27" i="1"/>
  <c r="H26" i="1" s="1"/>
  <c r="H25" i="1" s="1"/>
  <c r="H30" i="1"/>
  <c r="I30" i="1"/>
  <c r="J30" i="1"/>
  <c r="K30" i="1"/>
  <c r="L30" i="1"/>
  <c r="H33" i="1"/>
  <c r="H32" i="1" s="1"/>
  <c r="H31" i="1" s="1"/>
  <c r="H36" i="1"/>
  <c r="I36" i="1"/>
  <c r="J36" i="1"/>
  <c r="K36" i="1"/>
  <c r="L36" i="1" s="1"/>
  <c r="C36" i="1" s="1"/>
  <c r="H42" i="1"/>
  <c r="J42" i="1" s="1"/>
  <c r="L42" i="1" s="1"/>
  <c r="M42" i="1" s="1"/>
  <c r="I42" i="1"/>
  <c r="K42" i="1"/>
  <c r="C51" i="1"/>
  <c r="C49" i="1" s="1"/>
  <c r="C48" i="1"/>
  <c r="C13" i="1"/>
  <c r="C16" i="1" s="1"/>
  <c r="I18" i="1" l="1"/>
  <c r="H21" i="1"/>
  <c r="H20" i="1" s="1"/>
  <c r="H19" i="1" s="1"/>
  <c r="D16" i="1"/>
  <c r="D13" i="1" s="1"/>
  <c r="C15" i="1"/>
  <c r="C14" i="1" s="1"/>
  <c r="E16" i="1"/>
  <c r="D15" i="1"/>
  <c r="D14" i="1" s="1"/>
  <c r="D24" i="1"/>
  <c r="C27" i="1"/>
  <c r="C26" i="1" s="1"/>
  <c r="C25" i="1" s="1"/>
  <c r="D36" i="1"/>
  <c r="C39" i="1"/>
  <c r="C38" i="1" s="1"/>
  <c r="C37" i="1" s="1"/>
  <c r="C42" i="1"/>
  <c r="C30" i="1"/>
  <c r="C18" i="1"/>
  <c r="D18" i="1" l="1"/>
  <c r="C21" i="1"/>
  <c r="C20" i="1" s="1"/>
  <c r="C19" i="1" s="1"/>
  <c r="D30" i="1"/>
  <c r="C33" i="1"/>
  <c r="C32" i="1" s="1"/>
  <c r="C31" i="1" s="1"/>
  <c r="C45" i="1"/>
  <c r="C44" i="1" s="1"/>
  <c r="C43" i="1" s="1"/>
  <c r="D42" i="1"/>
  <c r="D39" i="1"/>
  <c r="D38" i="1" s="1"/>
  <c r="D37" i="1" s="1"/>
  <c r="E36" i="1"/>
  <c r="F16" i="1"/>
  <c r="E15" i="1"/>
  <c r="E14" i="1" s="1"/>
  <c r="E13" i="1"/>
  <c r="E24" i="1"/>
  <c r="D27" i="1"/>
  <c r="D26" i="1" s="1"/>
  <c r="D25" i="1" s="1"/>
  <c r="F15" i="1" l="1"/>
  <c r="F14" i="1" s="1"/>
  <c r="F13" i="1"/>
  <c r="F24" i="1"/>
  <c r="F27" i="1" s="1"/>
  <c r="F26" i="1" s="1"/>
  <c r="F25" i="1" s="1"/>
  <c r="E27" i="1"/>
  <c r="E26" i="1" s="1"/>
  <c r="E25" i="1" s="1"/>
  <c r="F36" i="1"/>
  <c r="F39" i="1" s="1"/>
  <c r="F38" i="1" s="1"/>
  <c r="F37" i="1" s="1"/>
  <c r="E39" i="1"/>
  <c r="E38" i="1" s="1"/>
  <c r="E37" i="1" s="1"/>
  <c r="E42" i="1"/>
  <c r="D45" i="1"/>
  <c r="D44" i="1" s="1"/>
  <c r="D43" i="1" s="1"/>
  <c r="D33" i="1"/>
  <c r="D32" i="1" s="1"/>
  <c r="D31" i="1" s="1"/>
  <c r="E30" i="1"/>
  <c r="E18" i="1"/>
  <c r="D21" i="1"/>
  <c r="D20" i="1" s="1"/>
  <c r="D19" i="1" s="1"/>
  <c r="F18" i="1" l="1"/>
  <c r="F21" i="1" s="1"/>
  <c r="F20" i="1" s="1"/>
  <c r="F19" i="1" s="1"/>
  <c r="E21" i="1"/>
  <c r="E20" i="1" s="1"/>
  <c r="E19" i="1" s="1"/>
  <c r="F30" i="1"/>
  <c r="F33" i="1" s="1"/>
  <c r="F32" i="1" s="1"/>
  <c r="F31" i="1" s="1"/>
  <c r="E33" i="1"/>
  <c r="E32" i="1" s="1"/>
  <c r="E31" i="1" s="1"/>
  <c r="E45" i="1"/>
  <c r="E44" i="1" s="1"/>
  <c r="E43" i="1" s="1"/>
  <c r="F42" i="1"/>
  <c r="F45" i="1" s="1"/>
  <c r="F44" i="1" s="1"/>
  <c r="F43" i="1" s="1"/>
</calcChain>
</file>

<file path=xl/sharedStrings.xml><?xml version="1.0" encoding="utf-8"?>
<sst xmlns="http://schemas.openxmlformats.org/spreadsheetml/2006/main" count="115" uniqueCount="68">
  <si>
    <t>SKAGIT COUNTY</t>
  </si>
  <si>
    <t>Increased Compression Guarantee</t>
  </si>
  <si>
    <t>2025 Patrol Srg 4527P</t>
  </si>
  <si>
    <t>Compression</t>
  </si>
  <si>
    <t>SHERIFF'S OFFICE</t>
  </si>
  <si>
    <t>2026 - 2.65% COLA</t>
  </si>
  <si>
    <t>Lieutenant</t>
  </si>
  <si>
    <t>ADMINISTRATIVE STAFF - EXEMPT EMPLOYEES</t>
  </si>
  <si>
    <t>Chief</t>
  </si>
  <si>
    <t>2025 Corrections Srgt</t>
  </si>
  <si>
    <t>Undersheriff</t>
  </si>
  <si>
    <t>2025 Corrections Lt Base Rate</t>
  </si>
  <si>
    <t>New on 2026</t>
  </si>
  <si>
    <t>DURATION (MONTHS)</t>
  </si>
  <si>
    <t>2025 Patrol Lt Base Rate</t>
  </si>
  <si>
    <t>RANGE</t>
  </si>
  <si>
    <t>PAY PERIOD</t>
  </si>
  <si>
    <t xml:space="preserve">   STEP 1</t>
  </si>
  <si>
    <t xml:space="preserve">   STEP 2</t>
  </si>
  <si>
    <t xml:space="preserve">   STEP 3</t>
  </si>
  <si>
    <t xml:space="preserve">   STEP 4</t>
  </si>
  <si>
    <t>2025 Chiefs Base Rate</t>
  </si>
  <si>
    <t>2026 Undersheriff Base Rate</t>
  </si>
  <si>
    <t>Range 24</t>
  </si>
  <si>
    <t>HOURLY</t>
  </si>
  <si>
    <t>Accountant</t>
  </si>
  <si>
    <t>1/2 MONTH (40)</t>
  </si>
  <si>
    <t>MONTHLY (40)</t>
  </si>
  <si>
    <t>ANNUAL  (40)</t>
  </si>
  <si>
    <t>2025 Previous Rates</t>
  </si>
  <si>
    <t>2026 2.65% COLA</t>
  </si>
  <si>
    <t>Previous Rate Increased by CBA 4%</t>
  </si>
  <si>
    <t>Corrections Srg Increased by 6%</t>
  </si>
  <si>
    <t>Rate for 2025 (whichever is higher)</t>
  </si>
  <si>
    <t>Range 33</t>
  </si>
  <si>
    <t>Corrections Lieutenant</t>
  </si>
  <si>
    <t xml:space="preserve">No less than 6% above highest paid  </t>
  </si>
  <si>
    <t>Corrections Sergeant</t>
  </si>
  <si>
    <t>Patrol Srg Increased by 6%</t>
  </si>
  <si>
    <t>Range 34</t>
  </si>
  <si>
    <t>Patrol Lieutenant</t>
  </si>
  <si>
    <t>No less than 6% above highest paid</t>
  </si>
  <si>
    <t>Patrol Sergeant</t>
  </si>
  <si>
    <t>Patrol Srg Increased by 10%</t>
  </si>
  <si>
    <t>Range 35</t>
  </si>
  <si>
    <t>Chief Patrol/Criminal/Corrections</t>
  </si>
  <si>
    <t>No less than 10% higher than top step</t>
  </si>
  <si>
    <t>Patrol Sgt.</t>
  </si>
  <si>
    <t>Chief of Admin - Limited Commission</t>
  </si>
  <si>
    <t>No less than 10% above highest paid Sgt.</t>
  </si>
  <si>
    <t>Patrol Sgt, unless changed to civilian role</t>
  </si>
  <si>
    <t>Patrol Srg Increased by 14%</t>
  </si>
  <si>
    <t>Range 37</t>
  </si>
  <si>
    <t>Shall not be less than 14% higher than top step Patrol Sgt</t>
  </si>
  <si>
    <t>Sheriff</t>
  </si>
  <si>
    <t>85% of Superior Court Judge (7.2023)</t>
  </si>
  <si>
    <t>(Correct #1 hourly rate per Range)</t>
  </si>
  <si>
    <t>#1 - $65.55 x 1.055 = $69.16</t>
  </si>
  <si>
    <r>
      <t xml:space="preserve">#2 – Is $69.16 less than </t>
    </r>
    <r>
      <rPr>
        <i/>
        <sz val="11"/>
        <color rgb="FFFF0000"/>
        <rFont val="Aptos"/>
        <family val="2"/>
      </rPr>
      <t>‘</t>
    </r>
    <r>
      <rPr>
        <i/>
        <sz val="10"/>
        <color rgb="FFFF0000"/>
        <rFont val="Arial"/>
        <family val="2"/>
      </rPr>
      <t>2023 Patrol Srg 4527P (69.63 x 1.04) 72.42’</t>
    </r>
    <r>
      <rPr>
        <i/>
        <sz val="10"/>
        <color theme="1"/>
        <rFont val="Arial"/>
        <family val="2"/>
      </rPr>
      <t xml:space="preserve">, </t>
    </r>
    <r>
      <rPr>
        <i/>
        <sz val="10"/>
        <color rgb="FF4E95D9"/>
        <rFont val="Arial"/>
        <family val="2"/>
      </rPr>
      <t xml:space="preserve">Yes </t>
    </r>
  </si>
  <si>
    <t>#3 – Pay $72.42</t>
  </si>
  <si>
    <t>#1 - $68.07 x 1.055 = $71.81</t>
  </si>
  <si>
    <r>
      <t xml:space="preserve">#2 – Is $71.81 less than </t>
    </r>
    <r>
      <rPr>
        <i/>
        <sz val="11"/>
        <color rgb="FFFF0000"/>
        <rFont val="Aptos"/>
        <family val="2"/>
      </rPr>
      <t>‘</t>
    </r>
    <r>
      <rPr>
        <i/>
        <sz val="10"/>
        <color rgb="FFFF0000"/>
        <rFont val="Arial"/>
        <family val="2"/>
      </rPr>
      <t xml:space="preserve">2023 Patrol Srg 4527P (69.63 x 1.08) 75.20’, </t>
    </r>
    <r>
      <rPr>
        <i/>
        <sz val="10"/>
        <color rgb="FF4E95D9"/>
        <rFont val="Arial"/>
        <family val="2"/>
      </rPr>
      <t>Yes</t>
    </r>
  </si>
  <si>
    <t>#3 – Pay $75.20</t>
  </si>
  <si>
    <t>#1 - $76.26 x 1.055 = $80.45</t>
  </si>
  <si>
    <r>
      <t xml:space="preserve">#2 – Is $80.45 less than 12% above </t>
    </r>
    <r>
      <rPr>
        <i/>
        <sz val="11"/>
        <color rgb="FFFF0000"/>
        <rFont val="Aptos"/>
        <family val="2"/>
      </rPr>
      <t>‘</t>
    </r>
    <r>
      <rPr>
        <i/>
        <sz val="10"/>
        <color rgb="FFFF0000"/>
        <rFont val="Arial"/>
        <family val="2"/>
      </rPr>
      <t xml:space="preserve">2023 Patrol Srg 4527P (69.63 x 1.12) $77.98’, </t>
    </r>
    <r>
      <rPr>
        <i/>
        <sz val="10"/>
        <color rgb="FF4E95D9"/>
        <rFont val="Arial"/>
        <family val="2"/>
      </rPr>
      <t>No</t>
    </r>
  </si>
  <si>
    <t>#3 – Pay $80.45</t>
  </si>
  <si>
    <t>2026 SALARY STRUCTURE - Revised January 1, 2026</t>
  </si>
  <si>
    <t>Non-Rep COLA 2.65%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</si>
</sst>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&quot;$&quot;#,##0.000"/>
    <numFmt numFmtId="165" formatCode="_(&quot;$&quot;* #,##0.000_);_(&quot;$&quot;* \(#,##0.000\);_(&quot;$&quot;* &quot;-&quot;??_);_(@_)"/>
    <numFmt numFmtId="166" formatCode="&quot;$&quot;#,##0.00"/>
    <numFmt numFmtId="167" formatCode="_(&quot;$&quot;* #,##0.000_);_(&quot;$&quot;* \(#,##0.000\);_(&quot;$&quot;* &quot;-&quot;???_);_(@_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i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theme="5" tint="-0.249977111117893"/>
      <name val="Arial"/>
      <family val="2"/>
    </font>
    <font>
      <i/>
      <sz val="11"/>
      <color theme="1"/>
      <name val="Aptos"/>
      <family val="2"/>
    </font>
    <font>
      <i/>
      <sz val="11"/>
      <color rgb="FFFF0000"/>
      <name val="Aptos"/>
      <family val="2"/>
    </font>
    <font>
      <i/>
      <sz val="10"/>
      <color theme="1"/>
      <name val="Arial"/>
      <family val="2"/>
    </font>
    <font>
      <i/>
      <sz val="10"/>
      <color rgb="FF4E95D9"/>
      <name val="Arial"/>
      <family val="2"/>
    </font>
    <font>
      <sz val="10"/>
      <color theme="0"/>
      <name val="Arial"/>
      <family val="2"/>
    </font>
    <font>
      <i/>
      <sz val="10"/>
      <color theme="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3"/>
    <xf numFmtId="44" fontId="2" fillId="0" borderId="0" xfId="1" applyFont="1"/>
    <xf numFmtId="0" fontId="5" fillId="0" borderId="0" xfId="3" applyFont="1"/>
    <xf numFmtId="44" fontId="5" fillId="0" borderId="0" xfId="1" applyFont="1"/>
    <xf numFmtId="0" fontId="2" fillId="0" borderId="1" xfId="3" applyBorder="1"/>
    <xf numFmtId="37" fontId="2" fillId="0" borderId="0" xfId="1" applyNumberFormat="1" applyFont="1" applyFill="1" applyAlignment="1">
      <alignment horizontal="center" vertical="center"/>
    </xf>
    <xf numFmtId="44" fontId="8" fillId="0" borderId="0" xfId="1" applyFont="1" applyFill="1" applyBorder="1"/>
    <xf numFmtId="0" fontId="7" fillId="0" borderId="0" xfId="3" applyFont="1"/>
    <xf numFmtId="44" fontId="9" fillId="0" borderId="0" xfId="1" applyFont="1" applyFill="1" applyBorder="1"/>
    <xf numFmtId="166" fontId="8" fillId="0" borderId="0" xfId="4" applyNumberFormat="1" applyFont="1" applyFill="1" applyBorder="1"/>
    <xf numFmtId="44" fontId="8" fillId="0" borderId="0" xfId="1" applyFont="1" applyBorder="1"/>
    <xf numFmtId="44" fontId="8" fillId="0" borderId="0" xfId="4" applyFont="1" applyFill="1" applyBorder="1"/>
    <xf numFmtId="0" fontId="12" fillId="0" borderId="0" xfId="3" applyFont="1"/>
    <xf numFmtId="167" fontId="8" fillId="0" borderId="0" xfId="4" applyNumberFormat="1" applyFont="1" applyFill="1" applyBorder="1"/>
    <xf numFmtId="0" fontId="5" fillId="0" borderId="0" xfId="3" applyFont="1" applyAlignment="1">
      <alignment horizontal="right"/>
    </xf>
    <xf numFmtId="0" fontId="1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3" fillId="2" borderId="3" xfId="3" applyFont="1" applyFill="1" applyBorder="1" applyAlignment="1">
      <alignment horizontal="center"/>
    </xf>
    <xf numFmtId="0" fontId="3" fillId="2" borderId="4" xfId="3" applyFont="1" applyFill="1" applyBorder="1"/>
    <xf numFmtId="44" fontId="2" fillId="2" borderId="4" xfId="1" applyFont="1" applyFill="1" applyBorder="1" applyAlignment="1">
      <alignment horizontal="center"/>
    </xf>
    <xf numFmtId="44" fontId="2" fillId="2" borderId="5" xfId="1" applyFont="1" applyFill="1" applyBorder="1" applyAlignment="1">
      <alignment horizontal="center"/>
    </xf>
    <xf numFmtId="0" fontId="3" fillId="0" borderId="6" xfId="3" applyFont="1" applyFill="1" applyBorder="1" applyAlignment="1">
      <alignment horizontal="center"/>
    </xf>
    <xf numFmtId="0" fontId="2" fillId="0" borderId="0" xfId="3" applyBorder="1"/>
    <xf numFmtId="44" fontId="2" fillId="0" borderId="0" xfId="1" applyFont="1" applyBorder="1"/>
    <xf numFmtId="44" fontId="2" fillId="0" borderId="7" xfId="1" applyFont="1" applyBorder="1"/>
    <xf numFmtId="44" fontId="8" fillId="3" borderId="7" xfId="1" applyFont="1" applyFill="1" applyBorder="1"/>
    <xf numFmtId="0" fontId="2" fillId="0" borderId="6" xfId="3" applyFill="1" applyBorder="1" applyAlignment="1">
      <alignment horizontal="center"/>
    </xf>
    <xf numFmtId="0" fontId="2" fillId="0" borderId="6" xfId="3" applyFill="1" applyBorder="1"/>
    <xf numFmtId="44" fontId="8" fillId="0" borderId="7" xfId="1" applyFont="1" applyFill="1" applyBorder="1"/>
    <xf numFmtId="0" fontId="6" fillId="0" borderId="6" xfId="3" applyFont="1" applyFill="1" applyBorder="1" applyAlignment="1">
      <alignment horizontal="center"/>
    </xf>
    <xf numFmtId="0" fontId="7" fillId="0" borderId="0" xfId="3" applyFont="1" applyBorder="1"/>
    <xf numFmtId="44" fontId="9" fillId="0" borderId="7" xfId="1" applyFont="1" applyFill="1" applyBorder="1"/>
    <xf numFmtId="0" fontId="10" fillId="0" borderId="6" xfId="3" applyFont="1" applyFill="1" applyBorder="1" applyAlignment="1">
      <alignment horizontal="center"/>
    </xf>
    <xf numFmtId="44" fontId="8" fillId="0" borderId="7" xfId="1" applyFont="1" applyBorder="1"/>
    <xf numFmtId="166" fontId="8" fillId="0" borderId="7" xfId="4" applyNumberFormat="1" applyFont="1" applyFill="1" applyBorder="1"/>
    <xf numFmtId="0" fontId="11" fillId="0" borderId="6" xfId="3" applyFont="1" applyFill="1" applyBorder="1" applyAlignment="1">
      <alignment horizontal="center"/>
    </xf>
    <xf numFmtId="166" fontId="2" fillId="0" borderId="0" xfId="3" applyNumberFormat="1" applyBorder="1"/>
    <xf numFmtId="166" fontId="2" fillId="0" borderId="7" xfId="3" applyNumberFormat="1" applyBorder="1"/>
    <xf numFmtId="44" fontId="8" fillId="0" borderId="7" xfId="4" applyFont="1" applyFill="1" applyBorder="1"/>
    <xf numFmtId="0" fontId="11" fillId="0" borderId="6" xfId="3" applyFont="1" applyBorder="1" applyAlignment="1">
      <alignment horizontal="center"/>
    </xf>
    <xf numFmtId="0" fontId="2" fillId="0" borderId="8" xfId="3" applyBorder="1"/>
    <xf numFmtId="0" fontId="2" fillId="0" borderId="9" xfId="3" applyBorder="1"/>
    <xf numFmtId="44" fontId="2" fillId="0" borderId="9" xfId="1" applyFont="1" applyBorder="1"/>
    <xf numFmtId="44" fontId="2" fillId="0" borderId="10" xfId="1" applyFont="1" applyBorder="1"/>
    <xf numFmtId="0" fontId="17" fillId="0" borderId="0" xfId="3" applyFont="1" applyFill="1"/>
    <xf numFmtId="44" fontId="17" fillId="0" borderId="0" xfId="1" applyFont="1" applyFill="1"/>
    <xf numFmtId="0" fontId="18" fillId="0" borderId="0" xfId="3" applyFont="1" applyFill="1"/>
    <xf numFmtId="44" fontId="18" fillId="0" borderId="0" xfId="1" applyFont="1" applyFill="1"/>
    <xf numFmtId="0" fontId="19" fillId="0" borderId="0" xfId="3" applyFont="1" applyFill="1"/>
    <xf numFmtId="44" fontId="17" fillId="0" borderId="0" xfId="1" applyFont="1" applyFill="1" applyAlignment="1">
      <alignment horizontal="center" vertical="center" wrapText="1"/>
    </xf>
    <xf numFmtId="0" fontId="17" fillId="0" borderId="0" xfId="3" applyFont="1" applyFill="1" applyAlignment="1">
      <alignment horizontal="center" wrapText="1"/>
    </xf>
    <xf numFmtId="0" fontId="17" fillId="0" borderId="2" xfId="3" applyFont="1" applyFill="1" applyBorder="1" applyAlignment="1">
      <alignment horizontal="center" wrapText="1"/>
    </xf>
    <xf numFmtId="164" fontId="17" fillId="0" borderId="0" xfId="4" applyNumberFormat="1" applyFont="1" applyFill="1" applyBorder="1"/>
    <xf numFmtId="165" fontId="17" fillId="0" borderId="0" xfId="1" applyNumberFormat="1" applyFont="1" applyFill="1"/>
    <xf numFmtId="166" fontId="17" fillId="0" borderId="0" xfId="4" applyNumberFormat="1" applyFont="1" applyFill="1" applyBorder="1"/>
    <xf numFmtId="44" fontId="17" fillId="0" borderId="0" xfId="1" applyFont="1" applyFill="1" applyBorder="1"/>
    <xf numFmtId="165" fontId="17" fillId="0" borderId="0" xfId="3" applyNumberFormat="1" applyFont="1" applyFill="1"/>
    <xf numFmtId="44" fontId="17" fillId="0" borderId="0" xfId="3" applyNumberFormat="1" applyFont="1" applyFill="1"/>
    <xf numFmtId="9" fontId="17" fillId="0" borderId="0" xfId="2" applyFont="1" applyFill="1"/>
    <xf numFmtId="0" fontId="3" fillId="0" borderId="0" xfId="3" applyFont="1" applyBorder="1" applyAlignment="1">
      <alignment horizontal="center" vertical="center"/>
    </xf>
    <xf numFmtId="0" fontId="17" fillId="0" borderId="0" xfId="3" applyFont="1" applyFill="1" applyBorder="1"/>
    <xf numFmtId="0" fontId="4" fillId="0" borderId="0" xfId="3" applyFont="1" applyBorder="1" applyAlignment="1">
      <alignment horizontal="center" vertical="center"/>
    </xf>
    <xf numFmtId="0" fontId="3" fillId="0" borderId="0" xfId="3" applyFont="1" applyBorder="1" applyAlignment="1">
      <alignment horizontal="center" vertical="center"/>
    </xf>
    <xf numFmtId="44" fontId="3" fillId="0" borderId="0" xfId="1" applyFont="1" applyBorder="1" applyAlignment="1">
      <alignment horizontal="center" vertical="center"/>
    </xf>
    <xf numFmtId="44" fontId="2" fillId="0" borderId="0" xfId="1" applyFont="1" applyBorder="1" applyAlignment="1">
      <alignment horizontal="center" vertical="center"/>
    </xf>
    <xf numFmtId="44" fontId="7" fillId="0" borderId="0" xfId="1" applyFont="1" applyBorder="1" applyAlignment="1">
      <alignment horizontal="center" vertical="center"/>
    </xf>
  </cellXfs>
  <cellStyles count="5">
    <cellStyle name="Currency" xfId="1" builtinId="4"/>
    <cellStyle name="Currency 2" xfId="4" xr:uid="{E5791716-9D4A-447F-BF2D-C16A7A7E3137}"/>
    <cellStyle name="Normal" xfId="0" builtinId="0"/>
    <cellStyle name="Normal 2" xfId="3" xr:uid="{AFBDE0E9-667F-42FB-994C-48841019BC3E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kagit\dept\Commissioners\Personnel\CALC\2026%20Salary%20Schedule\KH%20-%202026%20Sheriff%20Admin%20-%20Compression%20Scale.xlsx" TargetMode="External"/><Relationship Id="rId1" Type="http://schemas.openxmlformats.org/officeDocument/2006/relationships/externalLinkPath" Target="/Commissioners/Personnel/CALC/2026%20Salary%20Schedule/KH%20-%202026%20Sheriff%20Admin%20-%20Compression%20Sca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.2026"/>
      <sheetName val="1.2025 (2)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62DA6-31A0-4BD2-8866-3885119DD6EF}">
  <sheetPr>
    <tabColor theme="8"/>
    <pageSetUpPr fitToPage="1"/>
  </sheetPr>
  <dimension ref="A1:M67"/>
  <sheetViews>
    <sheetView tabSelected="1" topLeftCell="A26" zoomScaleNormal="100" workbookViewId="0">
      <selection activeCell="A48" sqref="A48"/>
    </sheetView>
  </sheetViews>
  <sheetFormatPr defaultColWidth="8.85546875" defaultRowHeight="12.75" x14ac:dyDescent="0.2"/>
  <cols>
    <col min="1" max="1" width="47.85546875" style="1" customWidth="1"/>
    <col min="2" max="2" width="14.5703125" style="1" bestFit="1" customWidth="1"/>
    <col min="3" max="3" width="13.140625" style="2" customWidth="1"/>
    <col min="4" max="5" width="13.5703125" style="2" customWidth="1"/>
    <col min="6" max="6" width="14.28515625" style="2" customWidth="1"/>
    <col min="7" max="7" width="3.28515625" style="45" customWidth="1"/>
    <col min="8" max="8" width="12.5703125" style="46" customWidth="1"/>
    <col min="9" max="9" width="13.5703125" style="45" customWidth="1"/>
    <col min="10" max="10" width="13" style="45" customWidth="1"/>
    <col min="11" max="11" width="12" style="45" customWidth="1"/>
    <col min="12" max="12" width="13.7109375" style="45" customWidth="1"/>
    <col min="13" max="13" width="8.85546875" style="45" customWidth="1"/>
    <col min="14" max="16384" width="8.85546875" style="1"/>
  </cols>
  <sheetData>
    <row r="1" spans="1:13" x14ac:dyDescent="0.2">
      <c r="A1" s="60" t="s">
        <v>0</v>
      </c>
      <c r="B1" s="60"/>
      <c r="C1" s="60"/>
      <c r="D1" s="60"/>
      <c r="E1" s="60"/>
      <c r="F1" s="60"/>
      <c r="G1" s="61"/>
      <c r="H1" s="56"/>
    </row>
    <row r="2" spans="1:13" x14ac:dyDescent="0.2">
      <c r="A2" s="62" t="s">
        <v>66</v>
      </c>
      <c r="B2" s="62"/>
      <c r="C2" s="62"/>
      <c r="D2" s="62"/>
      <c r="E2" s="62"/>
      <c r="F2" s="62"/>
      <c r="G2" s="47"/>
      <c r="H2" s="48"/>
      <c r="I2" s="47"/>
      <c r="J2" s="47"/>
    </row>
    <row r="3" spans="1:13" x14ac:dyDescent="0.2">
      <c r="A3" s="60" t="s">
        <v>1</v>
      </c>
      <c r="B3" s="60"/>
      <c r="C3" s="60"/>
      <c r="D3" s="60"/>
      <c r="E3" s="60"/>
      <c r="F3" s="60"/>
      <c r="G3" s="45" t="s">
        <v>2</v>
      </c>
      <c r="H3" s="48"/>
      <c r="I3" s="47"/>
      <c r="J3" s="45">
        <v>75.676000000000002</v>
      </c>
      <c r="L3" s="49" t="s">
        <v>3</v>
      </c>
    </row>
    <row r="4" spans="1:13" x14ac:dyDescent="0.2">
      <c r="A4" s="60" t="s">
        <v>4</v>
      </c>
      <c r="B4" s="60"/>
      <c r="C4" s="60"/>
      <c r="D4" s="60"/>
      <c r="E4" s="60"/>
      <c r="F4" s="60"/>
      <c r="G4" s="45" t="s">
        <v>5</v>
      </c>
      <c r="J4" s="45">
        <v>1.0265</v>
      </c>
      <c r="L4" s="45" t="s">
        <v>6</v>
      </c>
      <c r="M4" s="45">
        <v>1.06</v>
      </c>
    </row>
    <row r="5" spans="1:13" x14ac:dyDescent="0.2">
      <c r="A5" s="60" t="s">
        <v>7</v>
      </c>
      <c r="B5" s="60"/>
      <c r="C5" s="60"/>
      <c r="D5" s="60"/>
      <c r="E5" s="60"/>
      <c r="F5" s="60"/>
      <c r="L5" s="45" t="s">
        <v>8</v>
      </c>
      <c r="M5" s="45">
        <v>1.1000000000000001</v>
      </c>
    </row>
    <row r="6" spans="1:13" x14ac:dyDescent="0.2">
      <c r="A6" s="63"/>
      <c r="B6" s="63"/>
      <c r="C6" s="64"/>
      <c r="D6" s="64"/>
      <c r="E6" s="64"/>
      <c r="F6" s="64"/>
      <c r="G6" s="45" t="s">
        <v>9</v>
      </c>
      <c r="J6" s="45">
        <v>62.735999999999997</v>
      </c>
      <c r="L6" s="45" t="s">
        <v>10</v>
      </c>
      <c r="M6" s="45">
        <v>1.1399999999999999</v>
      </c>
    </row>
    <row r="7" spans="1:13" x14ac:dyDescent="0.2">
      <c r="A7" s="63"/>
      <c r="B7" s="63"/>
      <c r="C7" s="64"/>
      <c r="D7" s="64"/>
      <c r="E7" s="64"/>
      <c r="F7" s="64"/>
      <c r="G7" s="45" t="s">
        <v>5</v>
      </c>
      <c r="J7" s="45">
        <v>1.0265</v>
      </c>
    </row>
    <row r="8" spans="1:13" x14ac:dyDescent="0.2">
      <c r="A8" s="23"/>
      <c r="B8" s="23"/>
      <c r="C8" s="65"/>
      <c r="D8" s="66"/>
      <c r="E8" s="65"/>
      <c r="F8" s="65"/>
    </row>
    <row r="9" spans="1:13" x14ac:dyDescent="0.2">
      <c r="A9" s="23"/>
      <c r="B9" s="23"/>
      <c r="C9" s="65"/>
      <c r="D9" s="66"/>
      <c r="E9" s="65"/>
      <c r="F9" s="65"/>
      <c r="G9" s="45" t="s">
        <v>11</v>
      </c>
      <c r="J9" s="45">
        <v>65.25</v>
      </c>
      <c r="K9" s="45" t="s">
        <v>12</v>
      </c>
    </row>
    <row r="10" spans="1:13" ht="13.5" thickBot="1" x14ac:dyDescent="0.25">
      <c r="A10" s="5" t="s">
        <v>13</v>
      </c>
      <c r="C10" s="6">
        <v>12</v>
      </c>
      <c r="D10" s="6">
        <v>12</v>
      </c>
      <c r="E10" s="6">
        <v>12</v>
      </c>
      <c r="F10" s="6"/>
      <c r="G10" s="45" t="s">
        <v>14</v>
      </c>
      <c r="J10" s="45">
        <v>78.7</v>
      </c>
      <c r="K10" s="45" t="s">
        <v>12</v>
      </c>
    </row>
    <row r="11" spans="1:13" x14ac:dyDescent="0.2">
      <c r="A11" s="18" t="s">
        <v>15</v>
      </c>
      <c r="B11" s="19" t="s">
        <v>16</v>
      </c>
      <c r="C11" s="20" t="s">
        <v>17</v>
      </c>
      <c r="D11" s="20" t="s">
        <v>18</v>
      </c>
      <c r="E11" s="20" t="s">
        <v>19</v>
      </c>
      <c r="F11" s="21" t="s">
        <v>20</v>
      </c>
      <c r="G11" s="45" t="s">
        <v>21</v>
      </c>
      <c r="J11" s="45">
        <v>81.73</v>
      </c>
      <c r="K11" s="45" t="s">
        <v>12</v>
      </c>
    </row>
    <row r="12" spans="1:13" x14ac:dyDescent="0.2">
      <c r="A12" s="22"/>
      <c r="B12" s="23"/>
      <c r="C12" s="24"/>
      <c r="D12" s="24"/>
      <c r="E12" s="24"/>
      <c r="F12" s="25"/>
      <c r="G12" s="45" t="s">
        <v>22</v>
      </c>
      <c r="J12" s="45">
        <v>87.43</v>
      </c>
      <c r="K12" s="45" t="s">
        <v>12</v>
      </c>
    </row>
    <row r="13" spans="1:13" x14ac:dyDescent="0.2">
      <c r="A13" s="22" t="s">
        <v>23</v>
      </c>
      <c r="B13" s="23" t="s">
        <v>24</v>
      </c>
      <c r="C13" s="7">
        <f>ROUND((46.38*1.0265),2)</f>
        <v>47.61</v>
      </c>
      <c r="D13" s="7">
        <f t="shared" ref="D13:F13" si="0">D16/2080</f>
        <v>49.276349999999994</v>
      </c>
      <c r="E13" s="7">
        <f t="shared" si="0"/>
        <v>51.001022249999991</v>
      </c>
      <c r="F13" s="26">
        <f t="shared" si="0"/>
        <v>52.786058028749984</v>
      </c>
    </row>
    <row r="14" spans="1:13" x14ac:dyDescent="0.2">
      <c r="A14" s="22" t="s">
        <v>25</v>
      </c>
      <c r="B14" s="23" t="s">
        <v>26</v>
      </c>
      <c r="C14" s="7">
        <f t="shared" ref="C14:F14" si="1">C15/2</f>
        <v>4126.2</v>
      </c>
      <c r="D14" s="7">
        <f t="shared" si="1"/>
        <v>4270.6169999999993</v>
      </c>
      <c r="E14" s="7">
        <f t="shared" si="1"/>
        <v>4420.0885949999993</v>
      </c>
      <c r="F14" s="26">
        <f t="shared" si="1"/>
        <v>4574.7916958249989</v>
      </c>
    </row>
    <row r="15" spans="1:13" x14ac:dyDescent="0.2">
      <c r="A15" s="27" t="s">
        <v>67</v>
      </c>
      <c r="B15" s="23" t="s">
        <v>27</v>
      </c>
      <c r="C15" s="7">
        <f t="shared" ref="C15:F15" si="2">C16/12</f>
        <v>8252.4</v>
      </c>
      <c r="D15" s="7">
        <f t="shared" si="2"/>
        <v>8541.2339999999986</v>
      </c>
      <c r="E15" s="7">
        <f t="shared" si="2"/>
        <v>8840.1771899999985</v>
      </c>
      <c r="F15" s="26">
        <f t="shared" si="2"/>
        <v>9149.5833916499978</v>
      </c>
    </row>
    <row r="16" spans="1:13" x14ac:dyDescent="0.2">
      <c r="A16" s="28"/>
      <c r="B16" s="23" t="s">
        <v>28</v>
      </c>
      <c r="C16" s="7">
        <f>2080*C13</f>
        <v>99028.800000000003</v>
      </c>
      <c r="D16" s="7">
        <f>C16*1.035</f>
        <v>102494.80799999999</v>
      </c>
      <c r="E16" s="7">
        <f t="shared" ref="E16:F16" si="3">D16*1.035</f>
        <v>106082.12627999998</v>
      </c>
      <c r="F16" s="29">
        <f t="shared" si="3"/>
        <v>109795.00069979997</v>
      </c>
    </row>
    <row r="17" spans="1:13" s="8" customFormat="1" ht="41.25" customHeight="1" x14ac:dyDescent="0.2">
      <c r="A17" s="30"/>
      <c r="B17" s="31"/>
      <c r="C17" s="9"/>
      <c r="D17" s="9"/>
      <c r="E17" s="9"/>
      <c r="F17" s="32"/>
      <c r="G17" s="45"/>
      <c r="H17" s="50" t="s">
        <v>29</v>
      </c>
      <c r="I17" s="50" t="s">
        <v>30</v>
      </c>
      <c r="J17" s="51" t="s">
        <v>31</v>
      </c>
      <c r="K17" s="51" t="s">
        <v>32</v>
      </c>
      <c r="L17" s="52" t="s">
        <v>33</v>
      </c>
      <c r="M17" s="45"/>
    </row>
    <row r="18" spans="1:13" x14ac:dyDescent="0.2">
      <c r="A18" s="22" t="s">
        <v>34</v>
      </c>
      <c r="B18" s="23" t="s">
        <v>24</v>
      </c>
      <c r="C18" s="7">
        <f>L18</f>
        <v>66.979124999999996</v>
      </c>
      <c r="D18" s="7">
        <f>ROUND((C18*1.035),2)</f>
        <v>69.319999999999993</v>
      </c>
      <c r="E18" s="7">
        <f t="shared" ref="E18:F18" si="4">ROUND((D18*1.035),2)</f>
        <v>71.75</v>
      </c>
      <c r="F18" s="29">
        <f t="shared" si="4"/>
        <v>74.260000000000005</v>
      </c>
      <c r="H18" s="53">
        <f>J9</f>
        <v>65.25</v>
      </c>
      <c r="I18" s="53">
        <f>H18*J7</f>
        <v>66.979124999999996</v>
      </c>
      <c r="J18" s="54">
        <f>H18*J7</f>
        <v>66.979124999999996</v>
      </c>
      <c r="K18" s="54">
        <f>J6*M4</f>
        <v>66.500159999999994</v>
      </c>
      <c r="L18" s="54">
        <f>MAX(J18,K18)</f>
        <v>66.979124999999996</v>
      </c>
    </row>
    <row r="19" spans="1:13" x14ac:dyDescent="0.2">
      <c r="A19" s="33" t="s">
        <v>35</v>
      </c>
      <c r="B19" s="23" t="s">
        <v>26</v>
      </c>
      <c r="C19" s="7">
        <f t="shared" ref="C19:F19" si="5">C20/2</f>
        <v>5804.8574999999992</v>
      </c>
      <c r="D19" s="7">
        <f t="shared" si="5"/>
        <v>6007.7333333333327</v>
      </c>
      <c r="E19" s="7">
        <f t="shared" si="5"/>
        <v>6218.333333333333</v>
      </c>
      <c r="F19" s="29">
        <f t="shared" si="5"/>
        <v>6435.8666666666677</v>
      </c>
      <c r="H19" s="55">
        <f>H20/2</f>
        <v>5655</v>
      </c>
      <c r="I19" s="55"/>
    </row>
    <row r="20" spans="1:13" x14ac:dyDescent="0.2">
      <c r="A20" s="27" t="s">
        <v>36</v>
      </c>
      <c r="B20" s="23" t="s">
        <v>27</v>
      </c>
      <c r="C20" s="7">
        <f t="shared" ref="C20:F20" si="6">C21/12</f>
        <v>11609.714999999998</v>
      </c>
      <c r="D20" s="7">
        <f t="shared" si="6"/>
        <v>12015.466666666665</v>
      </c>
      <c r="E20" s="7">
        <f t="shared" si="6"/>
        <v>12436.666666666666</v>
      </c>
      <c r="F20" s="29">
        <f t="shared" si="6"/>
        <v>12871.733333333335</v>
      </c>
      <c r="H20" s="55">
        <f>H21/12</f>
        <v>11310</v>
      </c>
      <c r="I20" s="55"/>
    </row>
    <row r="21" spans="1:13" x14ac:dyDescent="0.2">
      <c r="A21" s="27" t="s">
        <v>37</v>
      </c>
      <c r="B21" s="23" t="s">
        <v>28</v>
      </c>
      <c r="C21" s="7">
        <f>C18*2080</f>
        <v>139316.57999999999</v>
      </c>
      <c r="D21" s="7">
        <f t="shared" ref="D21:F21" si="7">D18*2080</f>
        <v>144185.59999999998</v>
      </c>
      <c r="E21" s="7">
        <f t="shared" si="7"/>
        <v>149240</v>
      </c>
      <c r="F21" s="29">
        <f t="shared" si="7"/>
        <v>154460.80000000002</v>
      </c>
      <c r="H21" s="55">
        <f>H18*2080</f>
        <v>135720</v>
      </c>
      <c r="I21" s="55"/>
    </row>
    <row r="22" spans="1:13" x14ac:dyDescent="0.2">
      <c r="A22" s="27"/>
      <c r="B22" s="23"/>
      <c r="C22" s="7"/>
      <c r="D22" s="7"/>
      <c r="E22" s="7"/>
      <c r="F22" s="29"/>
      <c r="I22" s="46"/>
    </row>
    <row r="23" spans="1:13" ht="43.15" customHeight="1" x14ac:dyDescent="0.2">
      <c r="A23" s="22"/>
      <c r="B23" s="23"/>
      <c r="C23" s="11"/>
      <c r="D23" s="11"/>
      <c r="E23" s="11"/>
      <c r="F23" s="34"/>
      <c r="H23" s="50" t="s">
        <v>29</v>
      </c>
      <c r="I23" s="50" t="s">
        <v>30</v>
      </c>
      <c r="J23" s="51" t="s">
        <v>31</v>
      </c>
      <c r="K23" s="51" t="s">
        <v>38</v>
      </c>
      <c r="L23" s="52" t="s">
        <v>33</v>
      </c>
    </row>
    <row r="24" spans="1:13" x14ac:dyDescent="0.2">
      <c r="A24" s="22" t="s">
        <v>39</v>
      </c>
      <c r="B24" s="23" t="s">
        <v>24</v>
      </c>
      <c r="C24" s="10">
        <f>L24</f>
        <v>80.785550000000001</v>
      </c>
      <c r="D24" s="10">
        <f>ROUND((C24*1.035),3)</f>
        <v>83.613</v>
      </c>
      <c r="E24" s="10">
        <f t="shared" ref="E24:F24" si="8">ROUND((D24*1.035),3)</f>
        <v>86.539000000000001</v>
      </c>
      <c r="F24" s="35">
        <f t="shared" si="8"/>
        <v>89.567999999999998</v>
      </c>
      <c r="H24" s="53">
        <f>J10</f>
        <v>78.7</v>
      </c>
      <c r="I24" s="53">
        <f>H24*J7</f>
        <v>80.785550000000001</v>
      </c>
      <c r="J24" s="54">
        <f>H24*J4</f>
        <v>80.785550000000001</v>
      </c>
      <c r="K24" s="54">
        <f>J3*M4</f>
        <v>80.216560000000001</v>
      </c>
      <c r="L24" s="54">
        <f>MAX(J24,K24)</f>
        <v>80.785550000000001</v>
      </c>
    </row>
    <row r="25" spans="1:13" x14ac:dyDescent="0.2">
      <c r="A25" s="33" t="s">
        <v>40</v>
      </c>
      <c r="B25" s="23" t="s">
        <v>26</v>
      </c>
      <c r="C25" s="10">
        <f>C26/2</f>
        <v>7001.4143333333332</v>
      </c>
      <c r="D25" s="10">
        <f t="shared" ref="D25:F25" si="9">D26/2</f>
        <v>7246.46</v>
      </c>
      <c r="E25" s="10">
        <f t="shared" si="9"/>
        <v>7500.0466666666662</v>
      </c>
      <c r="F25" s="35">
        <f t="shared" si="9"/>
        <v>7762.56</v>
      </c>
      <c r="H25" s="55">
        <f>H26/2</f>
        <v>6820.666666666667</v>
      </c>
      <c r="I25" s="55"/>
    </row>
    <row r="26" spans="1:13" x14ac:dyDescent="0.2">
      <c r="A26" s="36" t="s">
        <v>41</v>
      </c>
      <c r="B26" s="23" t="s">
        <v>27</v>
      </c>
      <c r="C26" s="10">
        <f>C27/12</f>
        <v>14002.828666666666</v>
      </c>
      <c r="D26" s="10">
        <f t="shared" ref="D26:F26" si="10">D27/12</f>
        <v>14492.92</v>
      </c>
      <c r="E26" s="10">
        <f t="shared" si="10"/>
        <v>15000.093333333332</v>
      </c>
      <c r="F26" s="35">
        <f t="shared" si="10"/>
        <v>15525.12</v>
      </c>
      <c r="H26" s="55">
        <f>H27/12</f>
        <v>13641.333333333334</v>
      </c>
      <c r="I26" s="55"/>
    </row>
    <row r="27" spans="1:13" x14ac:dyDescent="0.2">
      <c r="A27" s="36" t="s">
        <v>42</v>
      </c>
      <c r="B27" s="23" t="s">
        <v>28</v>
      </c>
      <c r="C27" s="10">
        <f>C24*2080</f>
        <v>168033.94399999999</v>
      </c>
      <c r="D27" s="10">
        <f t="shared" ref="D27:F27" si="11">D24*2080</f>
        <v>173915.04</v>
      </c>
      <c r="E27" s="10">
        <f t="shared" si="11"/>
        <v>180001.12</v>
      </c>
      <c r="F27" s="35">
        <f t="shared" si="11"/>
        <v>186301.44</v>
      </c>
      <c r="H27" s="55">
        <f>2080*H24</f>
        <v>163696</v>
      </c>
      <c r="I27" s="55"/>
    </row>
    <row r="28" spans="1:13" x14ac:dyDescent="0.2">
      <c r="A28" s="27"/>
      <c r="B28" s="23"/>
      <c r="C28" s="10"/>
      <c r="D28" s="10"/>
      <c r="E28" s="10"/>
      <c r="F28" s="35"/>
      <c r="H28" s="56"/>
      <c r="I28" s="56"/>
    </row>
    <row r="29" spans="1:13" ht="38.25" x14ac:dyDescent="0.2">
      <c r="A29" s="22"/>
      <c r="B29" s="23"/>
      <c r="C29" s="10"/>
      <c r="D29" s="10"/>
      <c r="E29" s="10"/>
      <c r="F29" s="35"/>
      <c r="H29" s="50" t="s">
        <v>29</v>
      </c>
      <c r="I29" s="50" t="s">
        <v>30</v>
      </c>
      <c r="J29" s="51" t="s">
        <v>31</v>
      </c>
      <c r="K29" s="51" t="s">
        <v>43</v>
      </c>
      <c r="L29" s="52" t="s">
        <v>33</v>
      </c>
    </row>
    <row r="30" spans="1:13" x14ac:dyDescent="0.2">
      <c r="A30" s="22" t="s">
        <v>44</v>
      </c>
      <c r="B30" s="23" t="s">
        <v>24</v>
      </c>
      <c r="C30" s="10">
        <f>L30</f>
        <v>83.895845000000008</v>
      </c>
      <c r="D30" s="10">
        <f>ROUND((C30*1.035),2)</f>
        <v>86.83</v>
      </c>
      <c r="E30" s="10">
        <f t="shared" ref="E30:F30" si="12">ROUND((D30*1.035),2)</f>
        <v>89.87</v>
      </c>
      <c r="F30" s="35">
        <f t="shared" si="12"/>
        <v>93.02</v>
      </c>
      <c r="H30" s="53">
        <f>J11</f>
        <v>81.73</v>
      </c>
      <c r="I30" s="53">
        <f>H30*J7</f>
        <v>83.895845000000008</v>
      </c>
      <c r="J30" s="57">
        <f>H30*J4</f>
        <v>83.895845000000008</v>
      </c>
      <c r="K30" s="54">
        <f>J3*M5</f>
        <v>83.243600000000015</v>
      </c>
      <c r="L30" s="54">
        <f>MAX(J30,K30)</f>
        <v>83.895845000000008</v>
      </c>
    </row>
    <row r="31" spans="1:13" x14ac:dyDescent="0.2">
      <c r="A31" s="33" t="s">
        <v>45</v>
      </c>
      <c r="B31" s="23" t="s">
        <v>26</v>
      </c>
      <c r="C31" s="10">
        <f>C32/2</f>
        <v>7270.9732333333341</v>
      </c>
      <c r="D31" s="10">
        <f t="shared" ref="D31:F31" si="13">D32/2</f>
        <v>7525.2666666666664</v>
      </c>
      <c r="E31" s="10">
        <f t="shared" si="13"/>
        <v>7788.7333333333336</v>
      </c>
      <c r="F31" s="35">
        <f t="shared" si="13"/>
        <v>8061.7333333333336</v>
      </c>
      <c r="H31" s="55">
        <f>H32/2</f>
        <v>7083.2666666666664</v>
      </c>
      <c r="I31" s="55"/>
    </row>
    <row r="32" spans="1:13" x14ac:dyDescent="0.2">
      <c r="A32" s="36" t="s">
        <v>46</v>
      </c>
      <c r="B32" s="23" t="s">
        <v>27</v>
      </c>
      <c r="C32" s="10">
        <f>C33/12</f>
        <v>14541.946466666668</v>
      </c>
      <c r="D32" s="10">
        <f t="shared" ref="D32:F32" si="14">D33/12</f>
        <v>15050.533333333333</v>
      </c>
      <c r="E32" s="10">
        <f t="shared" si="14"/>
        <v>15577.466666666667</v>
      </c>
      <c r="F32" s="35">
        <f t="shared" si="14"/>
        <v>16123.466666666667</v>
      </c>
      <c r="H32" s="55">
        <f>H33/12</f>
        <v>14166.533333333333</v>
      </c>
      <c r="I32" s="55"/>
    </row>
    <row r="33" spans="1:13" x14ac:dyDescent="0.2">
      <c r="A33" s="36" t="s">
        <v>47</v>
      </c>
      <c r="B33" s="23" t="s">
        <v>28</v>
      </c>
      <c r="C33" s="10">
        <f>C30*2080</f>
        <v>174503.35760000002</v>
      </c>
      <c r="D33" s="10">
        <f t="shared" ref="D33:F33" si="15">D30*2080</f>
        <v>180606.4</v>
      </c>
      <c r="E33" s="10">
        <f t="shared" si="15"/>
        <v>186929.6</v>
      </c>
      <c r="F33" s="35">
        <f t="shared" si="15"/>
        <v>193481.60000000001</v>
      </c>
      <c r="H33" s="55">
        <f>2080*H30</f>
        <v>169998.4</v>
      </c>
      <c r="I33" s="55"/>
    </row>
    <row r="34" spans="1:13" x14ac:dyDescent="0.2">
      <c r="A34" s="36"/>
      <c r="B34" s="23"/>
      <c r="C34" s="37"/>
      <c r="D34" s="37"/>
      <c r="E34" s="37"/>
      <c r="F34" s="38"/>
      <c r="I34" s="46"/>
    </row>
    <row r="35" spans="1:13" ht="38.25" x14ac:dyDescent="0.2">
      <c r="A35" s="28"/>
      <c r="B35" s="23"/>
      <c r="C35" s="37"/>
      <c r="D35" s="37"/>
      <c r="E35" s="37"/>
      <c r="F35" s="38"/>
      <c r="H35" s="50" t="s">
        <v>29</v>
      </c>
      <c r="I35" s="50" t="s">
        <v>30</v>
      </c>
      <c r="J35" s="51" t="s">
        <v>31</v>
      </c>
      <c r="K35" s="51" t="s">
        <v>43</v>
      </c>
      <c r="L35" s="52" t="s">
        <v>33</v>
      </c>
    </row>
    <row r="36" spans="1:13" s="13" customFormat="1" x14ac:dyDescent="0.2">
      <c r="A36" s="22" t="s">
        <v>44</v>
      </c>
      <c r="B36" s="23" t="s">
        <v>24</v>
      </c>
      <c r="C36" s="12">
        <f>L36</f>
        <v>83.895845000000008</v>
      </c>
      <c r="D36" s="12">
        <f>ROUND((C36*1.035),2)</f>
        <v>86.83</v>
      </c>
      <c r="E36" s="12">
        <f t="shared" ref="E36:F36" si="16">ROUND((D36*1.035),2)</f>
        <v>89.87</v>
      </c>
      <c r="F36" s="39">
        <f t="shared" si="16"/>
        <v>93.02</v>
      </c>
      <c r="G36" s="45"/>
      <c r="H36" s="53">
        <f>J11</f>
        <v>81.73</v>
      </c>
      <c r="I36" s="53">
        <f>H36*J7</f>
        <v>83.895845000000008</v>
      </c>
      <c r="J36" s="57">
        <f>H36*J4</f>
        <v>83.895845000000008</v>
      </c>
      <c r="K36" s="54">
        <f>J3*M5</f>
        <v>83.243600000000015</v>
      </c>
      <c r="L36" s="54">
        <f>MAX(J36,K36)</f>
        <v>83.895845000000008</v>
      </c>
      <c r="M36" s="45"/>
    </row>
    <row r="37" spans="1:13" s="13" customFormat="1" x14ac:dyDescent="0.2">
      <c r="A37" s="33" t="s">
        <v>48</v>
      </c>
      <c r="B37" s="23" t="s">
        <v>26</v>
      </c>
      <c r="C37" s="12">
        <f>C38/2</f>
        <v>7270.9732333333341</v>
      </c>
      <c r="D37" s="12">
        <f t="shared" ref="D37:F37" si="17">D38/2</f>
        <v>7525.2666666666664</v>
      </c>
      <c r="E37" s="12">
        <f t="shared" si="17"/>
        <v>7788.7333333333336</v>
      </c>
      <c r="F37" s="39">
        <f t="shared" si="17"/>
        <v>8061.7333333333336</v>
      </c>
      <c r="G37" s="45"/>
      <c r="H37" s="55">
        <v>6810.71</v>
      </c>
      <c r="I37" s="55"/>
      <c r="J37" s="45"/>
      <c r="K37" s="45"/>
      <c r="L37" s="45"/>
      <c r="M37" s="45"/>
    </row>
    <row r="38" spans="1:13" s="13" customFormat="1" x14ac:dyDescent="0.2">
      <c r="A38" s="36" t="s">
        <v>49</v>
      </c>
      <c r="B38" s="23" t="s">
        <v>27</v>
      </c>
      <c r="C38" s="12">
        <f>C39/12</f>
        <v>14541.946466666668</v>
      </c>
      <c r="D38" s="12">
        <f t="shared" ref="D38:F38" si="18">D39/12</f>
        <v>15050.533333333333</v>
      </c>
      <c r="E38" s="12">
        <f t="shared" si="18"/>
        <v>15577.466666666667</v>
      </c>
      <c r="F38" s="39">
        <f t="shared" si="18"/>
        <v>16123.466666666667</v>
      </c>
      <c r="G38" s="45"/>
      <c r="H38" s="55">
        <v>13621.42</v>
      </c>
      <c r="I38" s="55"/>
      <c r="J38" s="45"/>
      <c r="K38" s="45"/>
      <c r="L38" s="45"/>
      <c r="M38" s="45"/>
    </row>
    <row r="39" spans="1:13" x14ac:dyDescent="0.2">
      <c r="A39" s="36" t="s">
        <v>50</v>
      </c>
      <c r="B39" s="23" t="s">
        <v>28</v>
      </c>
      <c r="C39" s="12">
        <f>C36*2080</f>
        <v>174503.35760000002</v>
      </c>
      <c r="D39" s="12">
        <f t="shared" ref="D39:F39" si="19">D36*2080</f>
        <v>180606.4</v>
      </c>
      <c r="E39" s="12">
        <f t="shared" si="19"/>
        <v>186929.6</v>
      </c>
      <c r="F39" s="39">
        <f t="shared" si="19"/>
        <v>193481.60000000001</v>
      </c>
      <c r="H39" s="55">
        <v>163457.04999999999</v>
      </c>
      <c r="I39" s="55"/>
    </row>
    <row r="40" spans="1:13" x14ac:dyDescent="0.2">
      <c r="A40" s="36"/>
      <c r="B40" s="23"/>
      <c r="C40" s="12"/>
      <c r="D40" s="12"/>
      <c r="E40" s="12"/>
      <c r="F40" s="39"/>
      <c r="H40" s="56"/>
      <c r="I40" s="56"/>
    </row>
    <row r="41" spans="1:13" ht="38.25" x14ac:dyDescent="0.2">
      <c r="A41" s="22"/>
      <c r="B41" s="23"/>
      <c r="C41" s="12"/>
      <c r="D41" s="12"/>
      <c r="E41" s="12"/>
      <c r="F41" s="39"/>
      <c r="H41" s="50" t="s">
        <v>29</v>
      </c>
      <c r="I41" s="50" t="s">
        <v>30</v>
      </c>
      <c r="J41" s="51" t="s">
        <v>31</v>
      </c>
      <c r="K41" s="51" t="s">
        <v>51</v>
      </c>
      <c r="L41" s="52" t="s">
        <v>33</v>
      </c>
    </row>
    <row r="42" spans="1:13" x14ac:dyDescent="0.2">
      <c r="A42" s="22" t="s">
        <v>52</v>
      </c>
      <c r="B42" s="23" t="s">
        <v>24</v>
      </c>
      <c r="C42" s="12">
        <f>J42</f>
        <v>89.746895000000009</v>
      </c>
      <c r="D42" s="12">
        <f>ROUND((C42*1.035),3)</f>
        <v>92.888000000000005</v>
      </c>
      <c r="E42" s="12">
        <f t="shared" ref="E42" si="20">ROUND((D42*1.035),3)</f>
        <v>96.138999999999996</v>
      </c>
      <c r="F42" s="39">
        <f>ROUND((E42*1.035),3)</f>
        <v>99.504000000000005</v>
      </c>
      <c r="H42" s="53">
        <f>J12</f>
        <v>87.43</v>
      </c>
      <c r="I42" s="53">
        <f>H42*J7</f>
        <v>89.746895000000009</v>
      </c>
      <c r="J42" s="58">
        <f>H42*J4</f>
        <v>89.746895000000009</v>
      </c>
      <c r="K42" s="54">
        <f>J3*M6</f>
        <v>86.27064</v>
      </c>
      <c r="L42" s="54">
        <f>MAX(J42,K42)</f>
        <v>89.746895000000009</v>
      </c>
      <c r="M42" s="59">
        <f>L42/J3</f>
        <v>1.1859360299170147</v>
      </c>
    </row>
    <row r="43" spans="1:13" x14ac:dyDescent="0.2">
      <c r="A43" s="33" t="s">
        <v>10</v>
      </c>
      <c r="B43" s="23" t="s">
        <v>26</v>
      </c>
      <c r="C43" s="12">
        <f>C44/2</f>
        <v>7778.0642333333344</v>
      </c>
      <c r="D43" s="12">
        <f t="shared" ref="D43:F43" si="21">D44/2</f>
        <v>8050.293333333334</v>
      </c>
      <c r="E43" s="12">
        <f t="shared" si="21"/>
        <v>8332.0466666666671</v>
      </c>
      <c r="F43" s="39">
        <f t="shared" si="21"/>
        <v>8623.68</v>
      </c>
      <c r="H43" s="55">
        <v>6810.71</v>
      </c>
      <c r="I43" s="55"/>
      <c r="K43" s="49"/>
    </row>
    <row r="44" spans="1:13" x14ac:dyDescent="0.2">
      <c r="A44" s="36" t="s">
        <v>53</v>
      </c>
      <c r="B44" s="23" t="s">
        <v>27</v>
      </c>
      <c r="C44" s="12">
        <f>C45/12</f>
        <v>15556.128466666669</v>
      </c>
      <c r="D44" s="12">
        <f t="shared" ref="D44:F44" si="22">D45/12</f>
        <v>16100.586666666668</v>
      </c>
      <c r="E44" s="12">
        <f t="shared" si="22"/>
        <v>16664.093333333334</v>
      </c>
      <c r="F44" s="39">
        <f t="shared" si="22"/>
        <v>17247.36</v>
      </c>
      <c r="H44" s="55">
        <v>13621.42</v>
      </c>
      <c r="I44" s="55"/>
    </row>
    <row r="45" spans="1:13" x14ac:dyDescent="0.2">
      <c r="A45" s="28"/>
      <c r="B45" s="23" t="s">
        <v>28</v>
      </c>
      <c r="C45" s="12">
        <f>C42*2080</f>
        <v>186673.54160000003</v>
      </c>
      <c r="D45" s="12">
        <f t="shared" ref="D45:F45" si="23">D42*2080</f>
        <v>193207.04000000001</v>
      </c>
      <c r="E45" s="12">
        <f t="shared" si="23"/>
        <v>199969.12</v>
      </c>
      <c r="F45" s="39">
        <f t="shared" si="23"/>
        <v>206968.32000000001</v>
      </c>
      <c r="H45" s="55">
        <v>163457.04999999999</v>
      </c>
      <c r="I45" s="55"/>
    </row>
    <row r="46" spans="1:13" x14ac:dyDescent="0.2">
      <c r="A46" s="36"/>
      <c r="B46" s="23"/>
      <c r="C46" s="24"/>
      <c r="D46" s="24"/>
      <c r="E46" s="24"/>
      <c r="F46" s="25"/>
    </row>
    <row r="47" spans="1:13" x14ac:dyDescent="0.2">
      <c r="A47" s="28"/>
      <c r="B47" s="23"/>
      <c r="C47" s="24"/>
      <c r="D47" s="24"/>
      <c r="E47" s="24"/>
      <c r="F47" s="25"/>
    </row>
    <row r="48" spans="1:13" x14ac:dyDescent="0.2">
      <c r="A48" s="22" t="s">
        <v>54</v>
      </c>
      <c r="B48" s="23" t="s">
        <v>24</v>
      </c>
      <c r="C48" s="14">
        <f>C51/2080</f>
        <v>97.038942307692309</v>
      </c>
      <c r="D48" s="24"/>
      <c r="E48" s="24"/>
      <c r="F48" s="25"/>
    </row>
    <row r="49" spans="1:13" x14ac:dyDescent="0.2">
      <c r="A49" s="36" t="s">
        <v>55</v>
      </c>
      <c r="B49" s="23" t="s">
        <v>26</v>
      </c>
      <c r="C49" s="12">
        <f>C51/24</f>
        <v>8410.0416666666661</v>
      </c>
      <c r="D49" s="24"/>
      <c r="E49" s="24"/>
      <c r="F49" s="25"/>
    </row>
    <row r="50" spans="1:13" x14ac:dyDescent="0.2">
      <c r="A50" s="40"/>
      <c r="B50" s="23" t="s">
        <v>27</v>
      </c>
      <c r="C50" s="12">
        <v>14391.14</v>
      </c>
      <c r="D50" s="24"/>
      <c r="E50" s="24"/>
      <c r="F50" s="25"/>
    </row>
    <row r="51" spans="1:13" x14ac:dyDescent="0.2">
      <c r="A51" s="40"/>
      <c r="B51" s="23" t="s">
        <v>28</v>
      </c>
      <c r="C51" s="12">
        <f>237460*0.85</f>
        <v>201841</v>
      </c>
      <c r="D51" s="24"/>
      <c r="E51" s="24"/>
      <c r="F51" s="25"/>
    </row>
    <row r="52" spans="1:13" ht="13.5" thickBot="1" x14ac:dyDescent="0.25">
      <c r="A52" s="41"/>
      <c r="B52" s="42"/>
      <c r="C52" s="43"/>
      <c r="D52" s="43"/>
      <c r="E52" s="43"/>
      <c r="F52" s="44"/>
    </row>
    <row r="53" spans="1:13" hidden="1" x14ac:dyDescent="0.2"/>
    <row r="54" spans="1:13" s="3" customFormat="1" hidden="1" x14ac:dyDescent="0.2">
      <c r="A54" s="15" t="s">
        <v>56</v>
      </c>
      <c r="C54" s="4"/>
      <c r="D54" s="4"/>
      <c r="E54" s="4"/>
      <c r="F54" s="4"/>
      <c r="G54" s="47"/>
      <c r="H54" s="48"/>
      <c r="I54" s="47"/>
      <c r="J54" s="47"/>
      <c r="K54" s="47"/>
      <c r="L54" s="47"/>
      <c r="M54" s="47"/>
    </row>
    <row r="55" spans="1:13" s="3" customFormat="1" ht="15" hidden="1" x14ac:dyDescent="0.2">
      <c r="A55" s="16" t="s">
        <v>57</v>
      </c>
      <c r="C55" s="4"/>
      <c r="D55" s="4"/>
      <c r="E55" s="4"/>
      <c r="F55" s="4"/>
      <c r="G55" s="47"/>
      <c r="H55" s="48"/>
      <c r="I55" s="47"/>
      <c r="J55" s="47"/>
      <c r="K55" s="47"/>
      <c r="L55" s="47"/>
      <c r="M55" s="47"/>
    </row>
    <row r="56" spans="1:13" s="3" customFormat="1" ht="15" hidden="1" x14ac:dyDescent="0.2">
      <c r="A56" s="16" t="s">
        <v>58</v>
      </c>
      <c r="C56" s="4"/>
      <c r="D56" s="4"/>
      <c r="E56" s="4"/>
      <c r="F56" s="4"/>
      <c r="G56" s="47"/>
      <c r="H56" s="48"/>
      <c r="I56" s="47"/>
      <c r="J56" s="47"/>
      <c r="K56" s="47"/>
      <c r="L56" s="47"/>
      <c r="M56" s="47"/>
    </row>
    <row r="57" spans="1:13" s="3" customFormat="1" ht="15" hidden="1" x14ac:dyDescent="0.2">
      <c r="A57" s="16" t="s">
        <v>59</v>
      </c>
      <c r="C57" s="4"/>
      <c r="D57" s="4"/>
      <c r="E57" s="4"/>
      <c r="F57" s="4"/>
      <c r="G57" s="47"/>
      <c r="H57" s="48"/>
      <c r="I57" s="47"/>
      <c r="J57" s="47"/>
      <c r="K57" s="47"/>
      <c r="L57" s="47"/>
      <c r="M57" s="47"/>
    </row>
    <row r="58" spans="1:13" s="3" customFormat="1" hidden="1" x14ac:dyDescent="0.2">
      <c r="C58" s="4"/>
      <c r="D58" s="4"/>
      <c r="E58" s="4"/>
      <c r="F58" s="4"/>
      <c r="G58" s="47"/>
      <c r="H58" s="48"/>
      <c r="I58" s="47"/>
      <c r="J58" s="47"/>
      <c r="K58" s="47"/>
      <c r="L58" s="47"/>
      <c r="M58" s="47"/>
    </row>
    <row r="59" spans="1:13" s="3" customFormat="1" ht="15" hidden="1" x14ac:dyDescent="0.2">
      <c r="A59" s="16" t="s">
        <v>60</v>
      </c>
      <c r="C59" s="4"/>
      <c r="D59" s="4"/>
      <c r="E59" s="4"/>
      <c r="F59" s="4"/>
      <c r="G59" s="47"/>
      <c r="H59" s="48"/>
      <c r="I59" s="47"/>
      <c r="J59" s="47"/>
      <c r="K59" s="47"/>
      <c r="L59" s="47"/>
      <c r="M59" s="47"/>
    </row>
    <row r="60" spans="1:13" s="3" customFormat="1" ht="15" hidden="1" x14ac:dyDescent="0.2">
      <c r="A60" s="16" t="s">
        <v>61</v>
      </c>
      <c r="C60" s="4"/>
      <c r="D60" s="4"/>
      <c r="E60" s="4"/>
      <c r="F60" s="4"/>
      <c r="G60" s="47"/>
      <c r="H60" s="48"/>
      <c r="I60" s="47"/>
      <c r="J60" s="47"/>
      <c r="K60" s="47"/>
      <c r="L60" s="47"/>
      <c r="M60" s="47"/>
    </row>
    <row r="61" spans="1:13" s="3" customFormat="1" hidden="1" x14ac:dyDescent="0.2">
      <c r="A61" s="17" t="s">
        <v>62</v>
      </c>
      <c r="C61" s="4"/>
      <c r="D61" s="4"/>
      <c r="E61" s="4"/>
      <c r="F61" s="4"/>
      <c r="G61" s="47"/>
      <c r="H61" s="48"/>
      <c r="I61" s="47"/>
      <c r="J61" s="47"/>
      <c r="K61" s="47"/>
      <c r="L61" s="47"/>
      <c r="M61" s="47"/>
    </row>
    <row r="62" spans="1:13" s="3" customFormat="1" hidden="1" x14ac:dyDescent="0.2">
      <c r="C62" s="4"/>
      <c r="D62" s="4"/>
      <c r="E62" s="4"/>
      <c r="F62" s="4"/>
      <c r="G62" s="47"/>
      <c r="H62" s="48"/>
      <c r="I62" s="47"/>
      <c r="J62" s="47"/>
      <c r="K62" s="47"/>
      <c r="L62" s="47"/>
      <c r="M62" s="47"/>
    </row>
    <row r="63" spans="1:13" s="3" customFormat="1" ht="15" hidden="1" x14ac:dyDescent="0.2">
      <c r="A63" s="16" t="s">
        <v>63</v>
      </c>
      <c r="C63" s="4"/>
      <c r="D63" s="4"/>
      <c r="E63" s="4"/>
      <c r="F63" s="4"/>
      <c r="G63" s="47"/>
      <c r="H63" s="48"/>
      <c r="I63" s="47"/>
      <c r="J63" s="47"/>
      <c r="K63" s="47"/>
      <c r="L63" s="47"/>
      <c r="M63" s="47"/>
    </row>
    <row r="64" spans="1:13" s="3" customFormat="1" ht="15" hidden="1" x14ac:dyDescent="0.2">
      <c r="A64" s="16" t="s">
        <v>64</v>
      </c>
      <c r="C64" s="4"/>
      <c r="D64" s="4"/>
      <c r="E64" s="4"/>
      <c r="F64" s="4"/>
      <c r="G64" s="47"/>
      <c r="H64" s="48"/>
      <c r="I64" s="47"/>
      <c r="J64" s="47"/>
      <c r="K64" s="47"/>
      <c r="L64" s="47"/>
      <c r="M64" s="47"/>
    </row>
    <row r="65" spans="1:13" s="3" customFormat="1" hidden="1" x14ac:dyDescent="0.2">
      <c r="A65" s="17" t="s">
        <v>65</v>
      </c>
      <c r="C65" s="4"/>
      <c r="D65" s="4"/>
      <c r="E65" s="4"/>
      <c r="F65" s="4"/>
      <c r="G65" s="47"/>
      <c r="H65" s="48"/>
      <c r="I65" s="47"/>
      <c r="J65" s="47"/>
      <c r="K65" s="47"/>
      <c r="L65" s="47"/>
      <c r="M65" s="47"/>
    </row>
    <row r="67" spans="1:13" x14ac:dyDescent="0.2">
      <c r="A67" s="8"/>
    </row>
  </sheetData>
  <mergeCells count="5">
    <mergeCell ref="A1:F1"/>
    <mergeCell ref="A2:F2"/>
    <mergeCell ref="A3:F3"/>
    <mergeCell ref="A4:F4"/>
    <mergeCell ref="A5:F5"/>
  </mergeCells>
  <pageMargins left="0.7" right="0.7" top="0.75" bottom="0.75" header="0.3" footer="0.3"/>
  <pageSetup scale="77" orientation="portrait" r:id="rId1"/>
  <headerFooter>
    <oddHeader>&amp;R15</oddHeader>
    <oddFooter>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1.2026</vt:lpstr>
      <vt:lpstr>'1.2026'!Print_Area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Katie Hilsinger</dc:creator>
  <cp:lastModifiedBy>Katie Hilsinger</cp:lastModifiedBy>
  <cp:lastPrinted>2026-01-13T20:00:48Z</cp:lastPrinted>
  <dcterms:created xsi:type="dcterms:W3CDTF">2026-01-13T19:57:54Z</dcterms:created>
  <dcterms:modified xsi:type="dcterms:W3CDTF">2026-01-13T20:03:54Z</dcterms:modified>
</cp:coreProperties>
</file>